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mi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<sst xmlns="http://schemas.openxmlformats.org/spreadsheetml/2006/main" count="49" uniqueCount="32">
  <si>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</si>
  <si>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</si>
  <si>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</si>
  <si>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</si>
  <si>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</si>
  <si>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2"/>
        <rFont val="メイリオ"/>
        <family val="2"/>
        <charset val="128"/>
      </rPr>
      <t xml:space="preserve">ｒ</t>
    </r>
    <r>
      <rPr>
        <vertAlign val="subscript"/>
        <sz val="12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</si>
  <si>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</si>
  <si>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</si>
  <si>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Ａちてん</t>
  </si>
  <si>
    <t xml:space="preserve">ふりむき　∠　</t>
  </si>
  <si>
    <t xml:space="preserve">　ど</t>
  </si>
  <si>
    <t xml:space="preserve">３Ｄ てきおうりつ  </t>
  </si>
  <si>
    <t xml:space="preserve">　％</t>
  </si>
  <si>
    <t xml:space="preserve">Ａちてん   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</si>
  <si>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</si>
  <si>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</si>
  <si>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</si>
  <si>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</si>
  <si>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</si>
  <si>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</si>
  <si>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</si>
  <si>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2"/>
        <rFont val="メイリオ"/>
        <family val="2"/>
        <charset val="128"/>
      </rPr>
      <t xml:space="preserve">ｒ</t>
    </r>
    <r>
      <rPr>
        <vertAlign val="subscript"/>
        <sz val="12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</si>
  <si>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</si>
  <si>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</si>
  <si>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</si>
  <si>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</si>
  <si>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</si>
  <si>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</si>
  <si>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，ｒ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にみんかく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</si>
  <si>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</si>
  <si>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sz val="10"/>
        <rFont val="メイリオ"/>
        <family val="2"/>
        <charset val="128"/>
      </rPr>
      <t xml:space="preserve">ｒ ％　の　しょうすうい　下３ケタ　に　みなみ 「 </t>
    </r>
    <r>
      <rPr>
        <sz val="10"/>
        <rFont val="Arial"/>
        <family val="2"/>
        <charset val="128"/>
      </rPr>
      <t xml:space="preserve">.. 373 </t>
    </r>
    <r>
      <rPr>
        <sz val="10"/>
        <rFont val="メイリオ"/>
        <family val="2"/>
        <charset val="128"/>
      </rPr>
      <t xml:space="preserve">」　を　くわえることで　みなみ　はんきゅう　も　よびだせます</t>
    </r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</si>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</sst>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000&quot;  rad&quot;"/>
    <numFmt numFmtId="166" formatCode="0.####"/>
    <numFmt numFmtId="167" formatCode="0.0000&quot;  percent&quot;"/>
    <numFmt numFmtId="168" formatCode="General"/>
    <numFmt numFmtId="169" formatCode="#,##0.00"/>
    <numFmt numFmtId="170" formatCode="#,##0.000000"/>
    <numFmt numFmtId="171" formatCode="0.0000"/>
    <numFmt numFmtId="172" formatCode="0.##"/>
    <numFmt numFmtId="173" formatCode="&quot;(  &quot;0.000#&quot;  rad )&quot;"/>
  </numFmts>
  <fonts count="31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FFFF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F700F3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sz val="12"/>
      <name val="メイリオ"/>
      <family val="2"/>
      <charset val="128"/>
    </font>
    <font>
      <vertAlign val="subscript"/>
      <sz val="12"/>
      <name val="Arial"/>
      <family val="2"/>
      <charset val="128"/>
    </font>
    <font>
      <b val="true"/>
      <sz val="14"/>
      <name val="メイリオ"/>
      <family val="2"/>
      <charset val="128"/>
    </font>
    <font>
      <sz val="9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0"/>
      <color rgb="FFB2B2B2"/>
      <name val="Arial"/>
      <family val="2"/>
      <charset val="128"/>
    </font>
    <font>
      <sz val="8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ＭＳ 明朝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A00FD"/>
        <bgColor rgb="FFF700F3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A6"/>
        <bgColor rgb="FFF5F5F5"/>
      </patternFill>
    </fill>
    <fill>
      <patternFill patternType="solid">
        <fgColor rgb="FFFF9AF6"/>
        <bgColor rgb="FFCC99FF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1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A00FD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700F3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AF6"/>
      <rgbColor rgb="FFCC99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rittai/55-setsu/55-min2.html#kaeru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gazo/5renja/ana5555-3.png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wa/0-k3/kyo/rittai/hyou/4qua-min.html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jiku/jk-2un.xlsx" TargetMode="External"/><Relationship Id="rId27" Type="http://schemas.openxmlformats.org/officeDocument/2006/relationships/image" Target="../media/image14.png"/><Relationship Id="rId28" Type="http://schemas.openxmlformats.org/officeDocument/2006/relationships/image" Target="../media/image15.png"/><Relationship Id="rId29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88920</xdr:colOff>
      <xdr:row>7</xdr:row>
      <xdr:rowOff>117000</xdr:rowOff>
    </xdr:from>
    <xdr:to>
      <xdr:col>12</xdr:col>
      <xdr:colOff>168480</xdr:colOff>
      <xdr:row>11</xdr:row>
      <xdr:rowOff>82080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633600" y="1993320"/>
          <a:ext cx="798480" cy="828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516240</xdr:colOff>
      <xdr:row>30</xdr:row>
      <xdr:rowOff>214920</xdr:rowOff>
    </xdr:from>
    <xdr:to>
      <xdr:col>7</xdr:col>
      <xdr:colOff>229320</xdr:colOff>
      <xdr:row>33</xdr:row>
      <xdr:rowOff>23040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02960" y="7881840"/>
          <a:ext cx="81252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154440</xdr:colOff>
      <xdr:row>29</xdr:row>
      <xdr:rowOff>177120</xdr:rowOff>
    </xdr:from>
    <xdr:to>
      <xdr:col>7</xdr:col>
      <xdr:colOff>966240</xdr:colOff>
      <xdr:row>31</xdr:row>
      <xdr:rowOff>200880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40600" y="7628040"/>
          <a:ext cx="81180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632520</xdr:colOff>
      <xdr:row>30</xdr:row>
      <xdr:rowOff>200520</xdr:rowOff>
    </xdr:from>
    <xdr:to>
      <xdr:col>10</xdr:col>
      <xdr:colOff>364320</xdr:colOff>
      <xdr:row>33</xdr:row>
      <xdr:rowOff>9000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997760" y="7867440"/>
          <a:ext cx="8121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872640</xdr:colOff>
      <xdr:row>29</xdr:row>
      <xdr:rowOff>156240</xdr:rowOff>
    </xdr:from>
    <xdr:to>
      <xdr:col>6</xdr:col>
      <xdr:colOff>619920</xdr:colOff>
      <xdr:row>31</xdr:row>
      <xdr:rowOff>180360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79360" y="7607160"/>
          <a:ext cx="82728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908280</xdr:colOff>
      <xdr:row>30</xdr:row>
      <xdr:rowOff>190800</xdr:rowOff>
    </xdr:from>
    <xdr:to>
      <xdr:col>8</xdr:col>
      <xdr:colOff>641880</xdr:colOff>
      <xdr:row>32</xdr:row>
      <xdr:rowOff>214920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94440" y="7857720"/>
          <a:ext cx="8136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1001160</xdr:colOff>
      <xdr:row>29</xdr:row>
      <xdr:rowOff>139320</xdr:rowOff>
    </xdr:from>
    <xdr:to>
      <xdr:col>9</xdr:col>
      <xdr:colOff>729720</xdr:colOff>
      <xdr:row>31</xdr:row>
      <xdr:rowOff>163800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67320" y="7590240"/>
          <a:ext cx="8276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1037520</xdr:colOff>
      <xdr:row>30</xdr:row>
      <xdr:rowOff>213480</xdr:rowOff>
    </xdr:from>
    <xdr:to>
      <xdr:col>12</xdr:col>
      <xdr:colOff>32400</xdr:colOff>
      <xdr:row>33</xdr:row>
      <xdr:rowOff>22320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83120" y="7880400"/>
          <a:ext cx="8128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293040</xdr:colOff>
      <xdr:row>29</xdr:row>
      <xdr:rowOff>176760</xdr:rowOff>
    </xdr:from>
    <xdr:to>
      <xdr:col>11</xdr:col>
      <xdr:colOff>7560</xdr:colOff>
      <xdr:row>31</xdr:row>
      <xdr:rowOff>200880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38640" y="7627680"/>
          <a:ext cx="8136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97200</xdr:colOff>
      <xdr:row>34</xdr:row>
      <xdr:rowOff>60480</xdr:rowOff>
    </xdr:from>
    <xdr:to>
      <xdr:col>9</xdr:col>
      <xdr:colOff>627840</xdr:colOff>
      <xdr:row>36</xdr:row>
      <xdr:rowOff>177120</xdr:rowOff>
    </xdr:to>
    <xdr:sp>
      <xdr:nvSpPr>
        <xdr:cNvPr id="9" name="画像 10">
          <a:hlinkClick r:id="rId18"/>
        </xdr:cNvPr>
        <xdr:cNvSpPr/>
      </xdr:nvSpPr>
      <xdr:spPr>
        <a:xfrm>
          <a:off x="7462440" y="8591040"/>
          <a:ext cx="530640" cy="54864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281880</xdr:colOff>
      <xdr:row>34</xdr:row>
      <xdr:rowOff>60480</xdr:rowOff>
    </xdr:from>
    <xdr:to>
      <xdr:col>8</xdr:col>
      <xdr:colOff>808920</xdr:colOff>
      <xdr:row>36</xdr:row>
      <xdr:rowOff>177120</xdr:rowOff>
    </xdr:to>
    <xdr:sp>
      <xdr:nvSpPr>
        <xdr:cNvPr id="10" name="画像 12">
          <a:hlinkClick r:id="rId20"/>
        </xdr:cNvPr>
        <xdr:cNvSpPr/>
      </xdr:nvSpPr>
      <xdr:spPr>
        <a:xfrm>
          <a:off x="6548040" y="8591040"/>
          <a:ext cx="527040" cy="54864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458280</xdr:colOff>
      <xdr:row>34</xdr:row>
      <xdr:rowOff>60480</xdr:rowOff>
    </xdr:from>
    <xdr:to>
      <xdr:col>7</xdr:col>
      <xdr:colOff>984960</xdr:colOff>
      <xdr:row>36</xdr:row>
      <xdr:rowOff>177120</xdr:rowOff>
    </xdr:to>
    <xdr:sp>
      <xdr:nvSpPr>
        <xdr:cNvPr id="11" name="画像 13">
          <a:hlinkClick r:id="rId22"/>
        </xdr:cNvPr>
        <xdr:cNvSpPr/>
      </xdr:nvSpPr>
      <xdr:spPr>
        <a:xfrm>
          <a:off x="5644440" y="8591040"/>
          <a:ext cx="526680" cy="54864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1004760</xdr:colOff>
      <xdr:row>34</xdr:row>
      <xdr:rowOff>60480</xdr:rowOff>
    </xdr:from>
    <xdr:to>
      <xdr:col>10</xdr:col>
      <xdr:colOff>451440</xdr:colOff>
      <xdr:row>36</xdr:row>
      <xdr:rowOff>177120</xdr:rowOff>
    </xdr:to>
    <xdr:sp>
      <xdr:nvSpPr>
        <xdr:cNvPr id="12" name="画像 14">
          <a:hlinkClick r:id="rId24"/>
        </xdr:cNvPr>
        <xdr:cNvSpPr/>
      </xdr:nvSpPr>
      <xdr:spPr>
        <a:xfrm>
          <a:off x="8370000" y="8591040"/>
          <a:ext cx="527040" cy="54864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463320</xdr:colOff>
      <xdr:row>34</xdr:row>
      <xdr:rowOff>213120</xdr:rowOff>
    </xdr:from>
    <xdr:to>
      <xdr:col>5</xdr:col>
      <xdr:colOff>674640</xdr:colOff>
      <xdr:row>36</xdr:row>
      <xdr:rowOff>214920</xdr:rowOff>
    </xdr:to>
    <xdr:sp>
      <xdr:nvSpPr>
        <xdr:cNvPr id="13" name="画像 16">
          <a:hlinkClick r:id="rId26"/>
        </xdr:cNvPr>
        <xdr:cNvSpPr/>
      </xdr:nvSpPr>
      <xdr:spPr>
        <a:xfrm>
          <a:off x="2868840" y="8743680"/>
          <a:ext cx="812520" cy="4338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→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350280</xdr:colOff>
      <xdr:row>4</xdr:row>
      <xdr:rowOff>48960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48200" cy="856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752040</xdr:colOff>
      <xdr:row>0</xdr:row>
      <xdr:rowOff>0</xdr:rowOff>
    </xdr:from>
    <xdr:to>
      <xdr:col>11</xdr:col>
      <xdr:colOff>604440</xdr:colOff>
      <xdr:row>2</xdr:row>
      <xdr:rowOff>239040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758760" y="0"/>
          <a:ext cx="639036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3" t="n">
        <f aca="false">RADIANS(MOD(G7-180,-360)+180)</f>
        <v>0</v>
      </c>
      <c r="H1" s="4"/>
      <c r="I1" s="5" t="e">
        <f aca="false">IF(VALUE(RIGHT(J7,3))=373  , -1,1)</f>
        <v>#VALUE!</v>
      </c>
      <c r="J1" s="6" t="e">
        <f aca="false">IF(VALUE(RIGHT(J7,3))=373  , VALUE(MID(J7,1,LEN(J7)-3) ) , (J7))</f>
        <v>#VALUE!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customFormat="false" ht="17" hidden="false" customHeight="true" outlineLevel="0" collapsed="false">
      <c r="A2" s="7" t="s">
        <v>1</v>
      </c>
      <c r="B2" s="2"/>
      <c r="C2" s="2"/>
      <c r="D2" s="2"/>
      <c r="E2" s="2"/>
      <c r="F2" s="4"/>
      <c r="G2" s="3" t="n">
        <f aca="false">RADIANS(MOD(G12-180,-360)+180)</f>
        <v>0</v>
      </c>
      <c r="H2" s="4"/>
      <c r="I2" s="5" t="e">
        <f aca="false">IF(VALUE(RIGHT(J12,3))=373  , -1,1)</f>
        <v>#VALUE!</v>
      </c>
      <c r="J2" s="6" t="e">
        <f aca="false">IF(VALUE(RIGHT(J12,3))=373  , VALUE(MID(J12,1,LEN(J12)-3) ) , (J12))</f>
        <v>#VALUE!</v>
      </c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customFormat="false" ht="25.35" hidden="false" customHeight="true" outlineLevel="0" collapsed="false">
      <c r="A3" s="8" t="s">
        <v>2</v>
      </c>
      <c r="B3" s="2"/>
      <c r="C3" s="2"/>
      <c r="D3" s="2"/>
      <c r="E3" s="2"/>
      <c r="F3" s="9"/>
      <c r="G3" s="9"/>
      <c r="H3" s="9"/>
      <c r="I3" s="9"/>
      <c r="J3" s="9"/>
      <c r="K3" s="9"/>
      <c r="L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customFormat="false" ht="17" hidden="false" customHeight="true" outlineLevel="0" collapsed="false">
      <c r="A4" s="2"/>
      <c r="B4" s="2"/>
      <c r="C4" s="2"/>
      <c r="D4" s="2"/>
      <c r="E4" s="2"/>
      <c r="F4" s="10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customFormat="false" ht="17" hidden="false" customHeight="true" outlineLevel="0" collapsed="false">
      <c r="A5" s="2"/>
      <c r="B5" s="2"/>
      <c r="C5" s="2"/>
      <c r="D5" s="2"/>
      <c r="E5" s="2"/>
      <c r="F5" s="11"/>
      <c r="G5" s="12"/>
      <c r="H5" s="2"/>
      <c r="I5" s="13"/>
      <c r="J5" s="14" t="str">
        <f aca="false">IFERROR(IF(VALUE(RIGHT(J7,3))=373  , "ミナミ　モード", ". ."),"")</f>
        <v/>
      </c>
      <c r="K5" s="2"/>
      <c r="L5" s="2"/>
      <c r="M5" s="2"/>
      <c r="N5" s="2"/>
      <c r="O5" s="15"/>
      <c r="P5" s="2"/>
      <c r="Q5" s="2"/>
      <c r="R5" s="2"/>
      <c r="S5" s="2"/>
      <c r="T5" s="2"/>
      <c r="U5" s="2"/>
      <c r="V5" s="2"/>
      <c r="W5" s="16" t="e">
        <f aca="false">IF(VALUE(RIGHT(J7,3))=373  , "ミナミ　モード", ". .")</f>
        <v>#VALUE!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customFormat="false" ht="17" hidden="false" customHeight="true" outlineLevel="0" collapsed="false">
      <c r="A6" s="2"/>
      <c r="B6" s="2"/>
      <c r="C6" s="2"/>
      <c r="D6" s="17"/>
      <c r="E6" s="2"/>
      <c r="F6" s="2"/>
      <c r="G6" s="18" t="s">
        <v>4</v>
      </c>
      <c r="H6" s="2"/>
      <c r="I6" s="2"/>
      <c r="J6" s="19" t="s">
        <v>5</v>
      </c>
      <c r="K6" s="2"/>
      <c r="L6" s="2"/>
      <c r="M6" s="2"/>
      <c r="N6" s="2"/>
      <c r="O6" s="15"/>
      <c r="P6" s="2"/>
      <c r="Q6" s="2"/>
      <c r="R6" s="2"/>
      <c r="S6" s="11"/>
      <c r="T6" s="18" t="s">
        <v>4</v>
      </c>
      <c r="U6" s="2"/>
      <c r="V6" s="2"/>
      <c r="W6" s="18" t="s">
        <v>6</v>
      </c>
      <c r="X6" s="2"/>
      <c r="Y6" s="2"/>
      <c r="Z6" s="2"/>
      <c r="AA6" s="2"/>
      <c r="AB6" s="2"/>
      <c r="AC6" s="2"/>
      <c r="AD6" s="2"/>
      <c r="AE6" s="2"/>
      <c r="AF6" s="2"/>
      <c r="AG6" s="16" t="e">
        <f aca="false">IF(VALUE(RIGHT(J7,3))=373  , "ミナミ　モード", ". .")</f>
        <v>#VALUE!</v>
      </c>
      <c r="AH6" s="2"/>
      <c r="AI6" s="20" t="s">
        <v>7</v>
      </c>
      <c r="AJ6" s="2"/>
      <c r="AK6" s="2"/>
    </row>
    <row r="7" customFormat="false" ht="37.4" hidden="false" customHeight="true" outlineLevel="0" collapsed="false">
      <c r="A7" s="2"/>
      <c r="B7" s="2"/>
      <c r="C7" s="2"/>
      <c r="D7" s="17" t="s">
        <v>8</v>
      </c>
      <c r="E7" s="2"/>
      <c r="F7" s="21" t="s">
        <v>9</v>
      </c>
      <c r="G7" s="22"/>
      <c r="H7" s="17" t="s">
        <v>10</v>
      </c>
      <c r="I7" s="23" t="s">
        <v>11</v>
      </c>
      <c r="J7" s="22"/>
      <c r="K7" s="2" t="s">
        <v>12</v>
      </c>
      <c r="L7" s="2"/>
      <c r="M7" s="2"/>
      <c r="N7" s="2"/>
      <c r="O7" s="15"/>
      <c r="P7" s="2"/>
      <c r="Q7" s="24" t="s">
        <v>13</v>
      </c>
      <c r="R7" s="2"/>
      <c r="S7" s="21" t="s">
        <v>9</v>
      </c>
      <c r="T7" s="25" t="e">
        <f aca="false">DEGREES(ATAN2((AC7),(AE7)))</f>
        <v>#VALUE!</v>
      </c>
      <c r="U7" s="17" t="s">
        <v>14</v>
      </c>
      <c r="V7" s="21" t="s">
        <v>15</v>
      </c>
      <c r="W7" s="25" t="e">
        <f aca="false">DEGREES(ASIN(AG7))</f>
        <v>#VALUE!</v>
      </c>
      <c r="X7" s="26" t="s">
        <v>14</v>
      </c>
      <c r="Y7" s="2"/>
      <c r="Z7" s="24" t="s">
        <v>16</v>
      </c>
      <c r="AA7" s="2"/>
      <c r="AB7" s="27" t="s">
        <v>17</v>
      </c>
      <c r="AC7" s="28" t="e">
        <f aca="false">COS(G1)*(J1)/100</f>
        <v>#VALUE!</v>
      </c>
      <c r="AD7" s="29" t="s">
        <v>18</v>
      </c>
      <c r="AE7" s="28" t="e">
        <f aca="false">(J1)/100*SIN(G1)</f>
        <v>#VALUE!</v>
      </c>
      <c r="AF7" s="29" t="s">
        <v>19</v>
      </c>
      <c r="AG7" s="30" t="e">
        <f aca="false">SIN(ACOS((J1)/100))*(I1)</f>
        <v>#VALUE!</v>
      </c>
      <c r="AH7" s="2"/>
      <c r="AI7" s="31" t="e">
        <f aca="false">SQRT((AC7)^2+(AG7)^2+(AE7)^2)</f>
        <v>#VALUE!</v>
      </c>
      <c r="AJ7" s="2"/>
      <c r="AK7" s="2"/>
    </row>
    <row r="8" customFormat="false" ht="17" hidden="false" customHeight="true" outlineLevel="0" collapsed="false">
      <c r="A8" s="2"/>
      <c r="B8" s="2"/>
      <c r="C8" s="2"/>
      <c r="D8" s="17"/>
      <c r="E8" s="2"/>
      <c r="F8" s="21"/>
      <c r="G8" s="2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11"/>
      <c r="T8" s="2"/>
      <c r="U8" s="2"/>
      <c r="V8" s="2"/>
      <c r="W8" s="2"/>
      <c r="X8" s="2"/>
      <c r="Y8" s="2"/>
      <c r="Z8" s="2"/>
      <c r="AA8" s="2"/>
      <c r="AB8" s="8"/>
      <c r="AC8" s="2"/>
      <c r="AD8" s="8"/>
      <c r="AE8" s="2"/>
      <c r="AF8" s="8"/>
      <c r="AG8" s="2"/>
      <c r="AH8" s="2"/>
      <c r="AI8" s="32"/>
      <c r="AJ8" s="2"/>
      <c r="AK8" s="2"/>
    </row>
    <row r="9" customFormat="false" ht="17" hidden="false" customHeight="true" outlineLevel="0" collapsed="false">
      <c r="A9" s="2"/>
      <c r="B9" s="2"/>
      <c r="C9" s="2"/>
      <c r="D9" s="17"/>
      <c r="E9" s="2"/>
      <c r="F9" s="21"/>
      <c r="G9" s="2"/>
      <c r="H9" s="17"/>
      <c r="I9" s="2"/>
      <c r="J9" s="19"/>
      <c r="K9" s="2"/>
      <c r="L9" s="2"/>
      <c r="M9" s="2"/>
      <c r="N9" s="2"/>
      <c r="O9" s="15"/>
      <c r="P9" s="2"/>
      <c r="Q9" s="2"/>
      <c r="R9" s="2"/>
      <c r="S9" s="11"/>
      <c r="T9" s="2"/>
      <c r="U9" s="2"/>
      <c r="V9" s="2"/>
      <c r="W9" s="2"/>
      <c r="X9" s="2"/>
      <c r="Y9" s="2"/>
      <c r="Z9" s="2"/>
      <c r="AA9" s="2"/>
      <c r="AB9" s="29"/>
      <c r="AC9" s="33"/>
      <c r="AD9" s="29"/>
      <c r="AE9" s="33"/>
      <c r="AF9" s="29"/>
      <c r="AG9" s="34"/>
      <c r="AH9" s="2"/>
      <c r="AI9" s="32"/>
      <c r="AJ9" s="2"/>
      <c r="AK9" s="2"/>
    </row>
    <row r="10" customFormat="false" ht="17" hidden="false" customHeight="true" outlineLevel="0" collapsed="false">
      <c r="A10" s="2"/>
      <c r="B10" s="2"/>
      <c r="C10" s="2"/>
      <c r="D10" s="17"/>
      <c r="E10" s="2"/>
      <c r="F10" s="21"/>
      <c r="G10" s="12"/>
      <c r="H10" s="17"/>
      <c r="I10" s="13"/>
      <c r="J10" s="14" t="str">
        <f aca="false">IFERROR(IF(VALUE(RIGHT(J12,3))=373  , "ミナミ　モード", ". ."),"")</f>
        <v/>
      </c>
      <c r="K10" s="2"/>
      <c r="L10" s="2"/>
      <c r="M10" s="2"/>
      <c r="N10" s="2"/>
      <c r="O10" s="15"/>
      <c r="P10" s="2"/>
      <c r="Q10" s="2"/>
      <c r="R10" s="2"/>
      <c r="S10" s="11"/>
      <c r="T10" s="2"/>
      <c r="U10" s="2"/>
      <c r="V10" s="2"/>
      <c r="W10" s="16" t="e">
        <f aca="false">IF(VALUE(RIGHT(J12,3))=373  , "ミナミ　モード", ". .")</f>
        <v>#VALUE!</v>
      </c>
      <c r="X10" s="2"/>
      <c r="Y10" s="2"/>
      <c r="Z10" s="2"/>
      <c r="AA10" s="2"/>
      <c r="AB10" s="29"/>
      <c r="AC10" s="33"/>
      <c r="AD10" s="29"/>
      <c r="AE10" s="33"/>
      <c r="AF10" s="29"/>
      <c r="AG10" s="34"/>
      <c r="AH10" s="2"/>
      <c r="AI10" s="32"/>
      <c r="AJ10" s="2"/>
      <c r="AK10" s="2"/>
    </row>
    <row r="11" customFormat="false" ht="17" hidden="false" customHeight="true" outlineLevel="0" collapsed="false">
      <c r="A11" s="2"/>
      <c r="B11" s="2"/>
      <c r="C11" s="2"/>
      <c r="D11" s="17"/>
      <c r="E11" s="2"/>
      <c r="F11" s="21"/>
      <c r="G11" s="18" t="s">
        <v>20</v>
      </c>
      <c r="H11" s="17"/>
      <c r="I11" s="2"/>
      <c r="J11" s="19" t="s">
        <v>21</v>
      </c>
      <c r="K11" s="2"/>
      <c r="L11" s="2"/>
      <c r="M11" s="2"/>
      <c r="N11" s="2"/>
      <c r="O11" s="2"/>
      <c r="P11" s="15"/>
      <c r="Q11" s="2"/>
      <c r="R11" s="2"/>
      <c r="S11" s="11"/>
      <c r="T11" s="18" t="s">
        <v>20</v>
      </c>
      <c r="U11" s="2"/>
      <c r="V11" s="2"/>
      <c r="W11" s="18" t="s">
        <v>22</v>
      </c>
      <c r="X11" s="2"/>
      <c r="Y11" s="2"/>
      <c r="Z11" s="2"/>
      <c r="AA11" s="2"/>
      <c r="AB11" s="29"/>
      <c r="AC11" s="33"/>
      <c r="AD11" s="29"/>
      <c r="AE11" s="33"/>
      <c r="AF11" s="29"/>
      <c r="AG11" s="16" t="e">
        <f aca="false">IF(VALUE(RIGHT(J12,3))=373  , "ミナミ　モード", ". .")</f>
        <v>#VALUE!</v>
      </c>
      <c r="AH11" s="2"/>
      <c r="AI11" s="20" t="s">
        <v>7</v>
      </c>
      <c r="AJ11" s="2"/>
      <c r="AK11" s="2"/>
    </row>
    <row r="12" customFormat="false" ht="37.4" hidden="false" customHeight="true" outlineLevel="0" collapsed="false">
      <c r="A12" s="2"/>
      <c r="B12" s="2"/>
      <c r="C12" s="2"/>
      <c r="D12" s="17" t="s">
        <v>23</v>
      </c>
      <c r="E12" s="2"/>
      <c r="F12" s="21" t="s">
        <v>9</v>
      </c>
      <c r="G12" s="35"/>
      <c r="H12" s="17" t="s">
        <v>10</v>
      </c>
      <c r="I12" s="23" t="s">
        <v>11</v>
      </c>
      <c r="J12" s="35"/>
      <c r="K12" s="2" t="s">
        <v>12</v>
      </c>
      <c r="L12" s="2"/>
      <c r="M12" s="2"/>
      <c r="N12" s="2"/>
      <c r="O12" s="2"/>
      <c r="P12" s="2"/>
      <c r="Q12" s="24" t="s">
        <v>24</v>
      </c>
      <c r="R12" s="2"/>
      <c r="S12" s="21" t="s">
        <v>9</v>
      </c>
      <c r="T12" s="36" t="e">
        <f aca="false">DEGREES(ATAN2((AC12),(AE12)))</f>
        <v>#VALUE!</v>
      </c>
      <c r="U12" s="17" t="s">
        <v>14</v>
      </c>
      <c r="V12" s="21" t="s">
        <v>15</v>
      </c>
      <c r="W12" s="36" t="e">
        <f aca="false">DEGREES(ASIN(AG12))</f>
        <v>#VALUE!</v>
      </c>
      <c r="X12" s="26" t="s">
        <v>14</v>
      </c>
      <c r="Y12" s="2"/>
      <c r="Z12" s="24" t="s">
        <v>25</v>
      </c>
      <c r="AA12" s="2"/>
      <c r="AB12" s="27" t="s">
        <v>17</v>
      </c>
      <c r="AC12" s="28" t="e">
        <f aca="false">COS(G2)*(J2)/100</f>
        <v>#VALUE!</v>
      </c>
      <c r="AD12" s="29" t="s">
        <v>18</v>
      </c>
      <c r="AE12" s="28" t="e">
        <f aca="false">(J2)/100*SIN(G2)</f>
        <v>#VALUE!</v>
      </c>
      <c r="AF12" s="29" t="s">
        <v>19</v>
      </c>
      <c r="AG12" s="30" t="e">
        <f aca="false">SIN(ACOS((J2)/100))*(I2)</f>
        <v>#VALUE!</v>
      </c>
      <c r="AH12" s="2"/>
      <c r="AI12" s="31" t="e">
        <f aca="false">SQRT((AC12)^2+(AG12)^2+(AE12)^2)</f>
        <v>#VALUE!</v>
      </c>
      <c r="AJ12" s="2"/>
      <c r="AK12" s="2"/>
    </row>
    <row r="13" customFormat="false" ht="17" hidden="false" customHeight="true" outlineLevel="0" collapsed="false">
      <c r="A13" s="2"/>
      <c r="B13" s="2"/>
      <c r="C13" s="2"/>
      <c r="D13" s="2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7"/>
      <c r="AC13" s="37"/>
      <c r="AD13" s="37"/>
      <c r="AE13" s="37"/>
      <c r="AF13" s="37"/>
      <c r="AG13" s="37"/>
      <c r="AH13" s="2"/>
      <c r="AI13" s="2"/>
      <c r="AJ13" s="2"/>
      <c r="AK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38"/>
      <c r="K14" s="2"/>
      <c r="L14" s="2"/>
      <c r="M14" s="2"/>
      <c r="N14" s="2"/>
      <c r="O14" s="2"/>
      <c r="P14" s="2"/>
      <c r="Q14" s="1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21" t="s">
        <v>26</v>
      </c>
      <c r="H16" s="39" t="n">
        <f aca="false">IFERROR(DEGREES(ACOS(SIN(RADIANS(W7))*SIN(RADIANS(W12))+COS(RADIANS(W7))*COS(RADIANS(W12))*COS(RADIANS(T7-T12)))),0)</f>
        <v>0</v>
      </c>
      <c r="I16" s="40" t="s">
        <v>14</v>
      </c>
      <c r="J16" s="17" t="s">
        <v>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41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customFormat="false" ht="17" hidden="false" customHeight="true" outlineLevel="0" collapsed="false">
      <c r="A19" s="2"/>
      <c r="B19" s="2"/>
      <c r="C19" s="2"/>
      <c r="D19" s="2"/>
      <c r="E19" s="42"/>
      <c r="F19" s="2"/>
      <c r="G19" s="2"/>
      <c r="H19" s="2"/>
      <c r="I19" s="2"/>
      <c r="J19" s="2"/>
      <c r="K19" s="2"/>
      <c r="L19" s="2"/>
      <c r="M19" s="2"/>
      <c r="N19" s="2"/>
      <c r="O19" s="15"/>
      <c r="P19" s="2"/>
      <c r="Q19" s="1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43" t="s">
        <v>28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29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 t="s">
        <v>30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customFormat="false" ht="17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customFormat="false" ht="17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customFormat="false" ht="32.9" hidden="false" customHeight="true" outlineLevel="0" collapsed="false">
      <c r="A29" s="44"/>
      <c r="B29" s="2"/>
      <c r="C29" s="2"/>
      <c r="D29" s="45" t="s">
        <v>31</v>
      </c>
      <c r="E29" s="4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customFormat="false" ht="17" hidden="false" customHeight="true" outlineLevel="0" collapsed="false">
      <c r="A30" s="2"/>
      <c r="B30" s="2"/>
      <c r="C30" s="2"/>
      <c r="D30" s="2"/>
      <c r="E30" s="46"/>
      <c r="F30" s="47"/>
      <c r="G30" s="47"/>
      <c r="H30" s="47"/>
      <c r="I30" s="47"/>
      <c r="J30" s="47"/>
      <c r="K30" s="47"/>
      <c r="L30" s="47"/>
      <c r="M30" s="4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customFormat="false" ht="17" hidden="false" customHeight="true" outlineLevel="0" collapsed="false">
      <c r="A31" s="2"/>
      <c r="B31" s="2"/>
      <c r="C31" s="2"/>
      <c r="D31" s="2"/>
      <c r="E31" s="46"/>
      <c r="F31" s="49"/>
      <c r="G31" s="49"/>
      <c r="H31" s="49"/>
      <c r="I31" s="49"/>
      <c r="J31" s="49"/>
      <c r="K31" s="49"/>
      <c r="L31" s="49"/>
      <c r="M31" s="4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customFormat="false" ht="17" hidden="false" customHeight="true" outlineLevel="0" collapsed="false">
      <c r="A32" s="2"/>
      <c r="B32" s="2"/>
      <c r="C32" s="2"/>
      <c r="D32" s="2"/>
      <c r="E32" s="46"/>
      <c r="F32" s="49"/>
      <c r="G32" s="49"/>
      <c r="H32" s="49"/>
      <c r="I32" s="49"/>
      <c r="J32" s="49"/>
      <c r="K32" s="49"/>
      <c r="L32" s="49"/>
      <c r="M32" s="4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customFormat="false" ht="17" hidden="false" customHeight="true" outlineLevel="0" collapsed="false">
      <c r="A33" s="2"/>
      <c r="B33" s="2"/>
      <c r="C33" s="2"/>
      <c r="D33" s="2"/>
      <c r="E33" s="46"/>
      <c r="F33" s="49"/>
      <c r="G33" s="49"/>
      <c r="H33" s="49"/>
      <c r="I33" s="49"/>
      <c r="J33" s="49"/>
      <c r="K33" s="49"/>
      <c r="L33" s="49"/>
      <c r="M33" s="4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customFormat="false" ht="17" hidden="false" customHeight="true" outlineLevel="0" collapsed="false">
      <c r="A34" s="2"/>
      <c r="B34" s="2"/>
      <c r="C34" s="2"/>
      <c r="D34" s="2"/>
      <c r="E34" s="46"/>
      <c r="F34" s="49"/>
      <c r="G34" s="50"/>
      <c r="H34" s="50"/>
      <c r="I34" s="50"/>
      <c r="J34" s="50"/>
      <c r="K34" s="50"/>
      <c r="L34" s="50"/>
      <c r="M34" s="5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customFormat="false" ht="17" hidden="false" customHeight="true" outlineLevel="0" collapsed="false">
      <c r="A35" s="2"/>
      <c r="B35" s="2"/>
      <c r="C35" s="2"/>
      <c r="D35" s="2"/>
      <c r="E35" s="46"/>
      <c r="F35" s="49"/>
      <c r="G35" s="52"/>
      <c r="H35" s="52"/>
      <c r="I35" s="52"/>
      <c r="J35" s="52"/>
      <c r="K35" s="52"/>
      <c r="L35" s="52"/>
      <c r="M35" s="5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customFormat="false" ht="17" hidden="false" customHeight="true" outlineLevel="0" collapsed="false">
      <c r="A36" s="2"/>
      <c r="B36" s="2"/>
      <c r="C36" s="2"/>
      <c r="D36" s="2"/>
      <c r="E36" s="46"/>
      <c r="F36" s="49"/>
      <c r="G36" s="54"/>
      <c r="H36" s="54"/>
      <c r="I36" s="54"/>
      <c r="J36" s="54"/>
      <c r="K36" s="54"/>
      <c r="L36" s="54"/>
      <c r="M36" s="5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customFormat="false" ht="17" hidden="false" customHeight="true" outlineLevel="0" collapsed="false">
      <c r="A37" s="2"/>
      <c r="B37" s="2"/>
      <c r="C37" s="2"/>
      <c r="D37" s="2"/>
      <c r="E37" s="46"/>
      <c r="F37" s="49"/>
      <c r="G37" s="55"/>
      <c r="H37" s="55"/>
      <c r="I37" s="55"/>
      <c r="J37" s="55"/>
      <c r="K37" s="55"/>
      <c r="L37" s="55"/>
      <c r="M37" s="5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customFormat="false" ht="17" hidden="false" customHeight="true" outlineLevel="0" collapsed="false">
      <c r="A38" s="2"/>
      <c r="B38" s="2"/>
      <c r="C38" s="2"/>
      <c r="D38" s="2"/>
      <c r="E38" s="57"/>
      <c r="F38" s="50"/>
      <c r="G38" s="50"/>
      <c r="H38" s="50"/>
      <c r="I38" s="50"/>
      <c r="J38" s="50"/>
      <c r="K38" s="50"/>
      <c r="L38" s="50"/>
      <c r="M38" s="5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5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2025-01-04T23:56:04Z</dcterms:modified>
  <cp:revision>50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